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/Users/francescopilla/Downloads/"/>
    </mc:Choice>
  </mc:AlternateContent>
  <xr:revisionPtr revIDLastSave="0" documentId="13_ncr:1_{C029BC96-6641-EB4B-986F-80C9259722B6}" xr6:coauthVersionLast="47" xr6:coauthVersionMax="47" xr10:uidLastSave="{00000000-0000-0000-0000-000000000000}"/>
  <bookViews>
    <workbookView xWindow="0" yWindow="760" windowWidth="22780" windowHeight="14540" xr2:uid="{00000000-000D-0000-FFFF-FFFF00000000}"/>
  </bookViews>
  <sheets>
    <sheet name="Total cost" sheetId="15" r:id="rId1"/>
  </sheets>
  <definedNames>
    <definedName name="_xlnm.Print_Area" localSheetId="0">'Total cost'!$A$2:$G$30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5" l="1"/>
  <c r="D27" i="15"/>
  <c r="D9" i="15"/>
  <c r="D11" i="15" s="1"/>
  <c r="D12" i="15" s="1"/>
  <c r="E9" i="15"/>
  <c r="E11" i="15" s="1"/>
  <c r="E12" i="15" s="1"/>
  <c r="D17" i="15"/>
  <c r="D18" i="15" s="1"/>
  <c r="E17" i="15"/>
  <c r="E18" i="15" s="1"/>
  <c r="D24" i="15"/>
  <c r="D26" i="15"/>
  <c r="D33" i="15"/>
  <c r="E24" i="15"/>
  <c r="E26" i="15"/>
  <c r="E33" i="15"/>
  <c r="D13" i="15" l="1"/>
  <c r="E28" i="15"/>
  <c r="E29" i="15" s="1"/>
  <c r="E30" i="15" s="1"/>
  <c r="E32" i="15" s="1"/>
  <c r="E34" i="15" s="1"/>
  <c r="D28" i="15"/>
  <c r="D29" i="15" s="1"/>
  <c r="D30" i="15" s="1"/>
  <c r="D32" i="15" s="1"/>
  <c r="D34" i="15" s="1"/>
  <c r="E13" i="15"/>
  <c r="D35" i="15" l="1"/>
  <c r="D36" i="15" s="1"/>
  <c r="E35" i="15"/>
  <c r="E36" i="15" s="1"/>
</calcChain>
</file>

<file path=xl/sharedStrings.xml><?xml version="1.0" encoding="utf-8"?>
<sst xmlns="http://schemas.openxmlformats.org/spreadsheetml/2006/main" count="52" uniqueCount="40">
  <si>
    <t>Bike parts</t>
  </si>
  <si>
    <t>Mechanics</t>
  </si>
  <si>
    <t>Project management fee</t>
  </si>
  <si>
    <t>Costs before PM fee</t>
  </si>
  <si>
    <t>Depends a lot on how much bikes get used, over a year it usually comes to 10% of the bike value</t>
  </si>
  <si>
    <t>Data processing management</t>
  </si>
  <si>
    <t>This covers cost of all the Bleeper management team that will be working behind the scenes ensuring the project is a success</t>
  </si>
  <si>
    <t>Bike related costs</t>
  </si>
  <si>
    <t>VAT</t>
  </si>
  <si>
    <t>Bikes</t>
  </si>
  <si>
    <t>eBike</t>
  </si>
  <si>
    <t>Cargobike</t>
  </si>
  <si>
    <t>OPERATING COSTS</t>
  </si>
  <si>
    <t>Total</t>
  </si>
  <si>
    <t>Number of bikes</t>
  </si>
  <si>
    <t>Rain tents</t>
  </si>
  <si>
    <t>n/a</t>
  </si>
  <si>
    <t>Child seats</t>
  </si>
  <si>
    <t>Benches and seat belts</t>
  </si>
  <si>
    <t>Qty of bikes</t>
  </si>
  <si>
    <t>Total before VAT</t>
  </si>
  <si>
    <t>Locks</t>
  </si>
  <si>
    <t>Tracker 1</t>
  </si>
  <si>
    <t>Tracker 2</t>
  </si>
  <si>
    <t xml:space="preserve">Nos. of months </t>
  </si>
  <si>
    <t>CAPITAL COST</t>
  </si>
  <si>
    <t>INSURANCE</t>
  </si>
  <si>
    <t xml:space="preserve">Monthly fee </t>
  </si>
  <si>
    <t>Annual cost per bike</t>
  </si>
  <si>
    <t>Total capex cost</t>
  </si>
  <si>
    <t xml:space="preserve">Years </t>
  </si>
  <si>
    <t xml:space="preserve">Assumes 30min per bike per month. </t>
  </si>
  <si>
    <r>
      <t xml:space="preserve">Long Tail </t>
    </r>
    <r>
      <rPr>
        <b/>
        <sz val="8"/>
        <color theme="0"/>
        <rFont val="Calibri"/>
        <family val="2"/>
        <scheme val="minor"/>
      </rPr>
      <t>(or cargo)</t>
    </r>
  </si>
  <si>
    <t>also covers installation of the trackers</t>
  </si>
  <si>
    <t>Insurance (1 year)</t>
  </si>
  <si>
    <t>Staff related costs (1 year)</t>
  </si>
  <si>
    <t>Storage COST</t>
  </si>
  <si>
    <t>around €8,000</t>
  </si>
  <si>
    <t>CAPITAL TO PURCHASE BIKE BUNKERS</t>
  </si>
  <si>
    <t xml:space="preserve"> (1 bike bunker hosts 6-7 ebikes or 1-2 ecargo)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</si>
</sst>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#,##0;[Red]\-&quot;€&quot;#,##0"/>
    <numFmt numFmtId="165" formatCode="[$€-2]\ #,##0.00"/>
    <numFmt numFmtId="166" formatCode="[$€-2]\ #,##0"/>
    <numFmt numFmtId="167" formatCode="&quot;€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166" fontId="0" fillId="0" borderId="0" xfId="0" applyNumberFormat="1" applyAlignment="1">
      <alignment horizontal="right" vertical="top"/>
    </xf>
    <xf numFmtId="0" fontId="3" fillId="0" borderId="0" xfId="0" applyFont="1" applyAlignment="1">
      <alignment vertical="top"/>
    </xf>
    <xf numFmtId="1" fontId="0" fillId="0" borderId="0" xfId="0" applyNumberFormat="1" applyAlignment="1">
      <alignment horizontal="right" vertical="top"/>
    </xf>
    <xf numFmtId="166" fontId="6" fillId="0" borderId="0" xfId="0" applyNumberFormat="1" applyFont="1" applyAlignment="1">
      <alignment horizontal="right" vertical="top"/>
    </xf>
    <xf numFmtId="0" fontId="1" fillId="0" borderId="1" xfId="0" applyFont="1" applyBorder="1" applyAlignment="1">
      <alignment vertical="top"/>
    </xf>
    <xf numFmtId="165" fontId="0" fillId="0" borderId="1" xfId="0" applyNumberFormat="1" applyBorder="1" applyAlignment="1">
      <alignment horizontal="left" vertical="top"/>
    </xf>
    <xf numFmtId="166" fontId="1" fillId="0" borderId="1" xfId="0" applyNumberFormat="1" applyFont="1" applyBorder="1" applyAlignment="1">
      <alignment horizontal="right" vertical="top"/>
    </xf>
    <xf numFmtId="1" fontId="0" fillId="2" borderId="0" xfId="0" applyNumberFormat="1" applyFill="1" applyAlignment="1">
      <alignment horizontal="right" vertical="top"/>
    </xf>
    <xf numFmtId="0" fontId="1" fillId="0" borderId="2" xfId="0" applyFont="1" applyBorder="1" applyAlignment="1">
      <alignment vertical="top"/>
    </xf>
    <xf numFmtId="165" fontId="1" fillId="0" borderId="1" xfId="0" applyNumberFormat="1" applyFont="1" applyBorder="1" applyAlignment="1">
      <alignment horizontal="left" vertical="top"/>
    </xf>
    <xf numFmtId="166" fontId="7" fillId="0" borderId="1" xfId="0" applyNumberFormat="1" applyFont="1" applyBorder="1" applyAlignment="1">
      <alignment horizontal="right" vertical="top"/>
    </xf>
    <xf numFmtId="166" fontId="1" fillId="0" borderId="2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165" fontId="1" fillId="0" borderId="0" xfId="0" applyNumberFormat="1" applyFont="1" applyAlignment="1">
      <alignment horizontal="left" vertical="top"/>
    </xf>
    <xf numFmtId="166" fontId="7" fillId="0" borderId="0" xfId="0" applyNumberFormat="1" applyFont="1" applyAlignment="1">
      <alignment horizontal="right" vertical="top"/>
    </xf>
    <xf numFmtId="166" fontId="1" fillId="0" borderId="0" xfId="0" applyNumberFormat="1" applyFont="1" applyAlignment="1">
      <alignment horizontal="right" vertical="top"/>
    </xf>
    <xf numFmtId="167" fontId="1" fillId="0" borderId="1" xfId="0" applyNumberFormat="1" applyFont="1" applyBorder="1" applyAlignment="1">
      <alignment vertical="top"/>
    </xf>
    <xf numFmtId="167" fontId="1" fillId="0" borderId="1" xfId="0" applyNumberFormat="1" applyFont="1" applyBorder="1" applyAlignment="1">
      <alignment horizontal="left" vertical="top"/>
    </xf>
    <xf numFmtId="167" fontId="1" fillId="0" borderId="1" xfId="0" applyNumberFormat="1" applyFont="1" applyBorder="1" applyAlignment="1">
      <alignment horizontal="right" vertical="top"/>
    </xf>
    <xf numFmtId="9" fontId="0" fillId="0" borderId="0" xfId="0" applyNumberFormat="1" applyAlignment="1">
      <alignment horizontal="right" vertical="top"/>
    </xf>
    <xf numFmtId="9" fontId="0" fillId="0" borderId="0" xfId="0" applyNumberFormat="1" applyAlignment="1">
      <alignment vertical="top"/>
    </xf>
    <xf numFmtId="0" fontId="4" fillId="3" borderId="0" xfId="0" applyFont="1" applyFill="1" applyAlignment="1">
      <alignment horizontal="left" vertical="top"/>
    </xf>
    <xf numFmtId="165" fontId="0" fillId="0" borderId="0" xfId="0" applyNumberFormat="1" applyAlignment="1">
      <alignment horizontal="left" vertical="top"/>
    </xf>
    <xf numFmtId="0" fontId="8" fillId="3" borderId="0" xfId="0" applyFont="1" applyFill="1" applyAlignment="1">
      <alignment horizontal="right" vertical="top"/>
    </xf>
    <xf numFmtId="9" fontId="1" fillId="0" borderId="2" xfId="0" applyNumberFormat="1" applyFont="1" applyBorder="1" applyAlignment="1">
      <alignment vertical="top"/>
    </xf>
    <xf numFmtId="9" fontId="0" fillId="2" borderId="0" xfId="0" applyNumberFormat="1" applyFill="1" applyAlignment="1">
      <alignment vertical="top"/>
    </xf>
    <xf numFmtId="165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8" fillId="0" borderId="0" xfId="0" applyFont="1" applyAlignment="1">
      <alignment horizontal="right" vertical="top"/>
    </xf>
    <xf numFmtId="167" fontId="1" fillId="0" borderId="0" xfId="0" applyNumberFormat="1" applyFont="1" applyAlignment="1">
      <alignment horizontal="right" vertical="top"/>
    </xf>
    <xf numFmtId="167" fontId="0" fillId="0" borderId="0" xfId="0" applyNumberFormat="1" applyAlignment="1">
      <alignment horizontal="right" vertical="top"/>
    </xf>
    <xf numFmtId="2" fontId="7" fillId="0" borderId="0" xfId="0" applyNumberFormat="1" applyFont="1" applyAlignment="1">
      <alignment horizontal="right" vertical="top"/>
    </xf>
    <xf numFmtId="166" fontId="1" fillId="0" borderId="0" xfId="0" applyNumberFormat="1" applyFont="1" applyAlignment="1">
      <alignment vertical="top"/>
    </xf>
    <xf numFmtId="167" fontId="0" fillId="0" borderId="0" xfId="0" applyNumberFormat="1" applyAlignment="1">
      <alignment vertical="top"/>
    </xf>
    <xf numFmtId="1" fontId="6" fillId="0" borderId="0" xfId="0" applyNumberFormat="1" applyFont="1" applyAlignment="1">
      <alignment horizontal="right" vertical="top"/>
    </xf>
    <xf numFmtId="9" fontId="0" fillId="2" borderId="0" xfId="0" applyNumberFormat="1" applyFill="1" applyAlignment="1">
      <alignment horizontal="right" vertical="top"/>
    </xf>
    <xf numFmtId="166" fontId="0" fillId="2" borderId="0" xfId="0" applyNumberFormat="1" applyFill="1" applyAlignment="1">
      <alignment horizontal="right" vertical="top"/>
    </xf>
    <xf numFmtId="9" fontId="0" fillId="0" borderId="0" xfId="0" applyNumberFormat="1" applyAlignment="1">
      <alignment horizontal="left" vertical="top"/>
    </xf>
    <xf numFmtId="0" fontId="4" fillId="0" borderId="0" xfId="0" applyFont="1" applyAlignment="1">
      <alignment horizontal="centerContinuous" vertical="top"/>
    </xf>
    <xf numFmtId="166" fontId="4" fillId="0" borderId="0" xfId="0" applyNumberFormat="1" applyFont="1" applyAlignment="1">
      <alignment horizontal="centerContinuous" vertical="top"/>
    </xf>
    <xf numFmtId="0" fontId="9" fillId="3" borderId="0" xfId="0" applyFont="1" applyFill="1" applyAlignment="1">
      <alignment horizontal="right" vertical="top"/>
    </xf>
    <xf numFmtId="0" fontId="0" fillId="0" borderId="0" xfId="0" applyAlignment="1">
      <alignment horizontal="right" vertical="top"/>
    </xf>
  </cellXfs>
  <cellStyles count="2">
    <cellStyle name="Normal" xfId="0" builtinId="0"/>
    <cellStyle name="Normal 2" xfId="1" xr:uid="{F0B3FC56-F91E-4067-9078-FAE3D876A8E9}"/>
  </cellStyles>
  <dxfs count="0"/>
  <tableStyles count="0" defaultTableStyle="TableStyleMedium2" defaultPivotStyle="PivotStyleLight16"/>
  <colors>
    <mruColors>
      <color rgb="FFFF6B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66FCA-C2AD-4F38-928A-40DE36988147}">
  <dimension ref="A1:G46"/>
  <sheetViews>
    <sheetView showGridLines="0" tabSelected="1" topLeftCell="A14" zoomScale="90" zoomScaleNormal="90" workbookViewId="0">
      <selection activeCell="H47" sqref="H47"/>
    </sheetView>
  </sheetViews>
  <sheetFormatPr baseColWidth="10" defaultColWidth="8.83203125" defaultRowHeight="15" x14ac:dyDescent="0.2"/>
  <cols>
    <col min="1" max="1" width="9.6640625" style="1" bestFit="1" customWidth="1"/>
    <col min="2" max="2" width="26.6640625" style="1" bestFit="1" customWidth="1"/>
    <col min="3" max="3" width="4.5" style="1" bestFit="1" customWidth="1"/>
    <col min="4" max="5" width="16.6640625" style="1" customWidth="1"/>
    <col min="6" max="6" width="8.33203125" style="1" customWidth="1"/>
    <col min="7" max="7" width="9.83203125" style="1" customWidth="1"/>
  </cols>
  <sheetData>
    <row r="1" spans="1:7" ht="21" x14ac:dyDescent="0.2">
      <c r="B1" s="24" t="s">
        <v>25</v>
      </c>
      <c r="C1" s="24"/>
      <c r="D1" s="44" t="s">
        <v>10</v>
      </c>
      <c r="E1" s="44" t="s">
        <v>32</v>
      </c>
      <c r="F1" s="32"/>
    </row>
    <row r="2" spans="1:7" ht="14.5" customHeight="1" x14ac:dyDescent="0.2">
      <c r="B2" s="1" t="s">
        <v>9</v>
      </c>
      <c r="D2" s="3">
        <v>1626.0162601626016</v>
      </c>
      <c r="E2" s="3">
        <v>4065.040650406504</v>
      </c>
      <c r="F2" s="30"/>
    </row>
    <row r="3" spans="1:7" ht="14.5" customHeight="1" x14ac:dyDescent="0.2">
      <c r="B3" s="1" t="s">
        <v>15</v>
      </c>
      <c r="D3" s="3" t="s">
        <v>16</v>
      </c>
      <c r="E3" s="3">
        <v>250</v>
      </c>
      <c r="F3" s="30"/>
      <c r="G3" s="30"/>
    </row>
    <row r="4" spans="1:7" ht="14.5" customHeight="1" x14ac:dyDescent="0.2">
      <c r="B4" s="1" t="s">
        <v>18</v>
      </c>
      <c r="D4" s="3" t="s">
        <v>16</v>
      </c>
      <c r="E4" s="3">
        <v>230</v>
      </c>
      <c r="F4" s="30"/>
      <c r="G4" s="30"/>
    </row>
    <row r="5" spans="1:7" ht="14.5" customHeight="1" x14ac:dyDescent="0.2">
      <c r="B5" s="1" t="s">
        <v>21</v>
      </c>
      <c r="D5" s="3">
        <v>65</v>
      </c>
      <c r="E5" s="3">
        <v>65</v>
      </c>
      <c r="F5" s="30"/>
      <c r="G5" s="30"/>
    </row>
    <row r="6" spans="1:7" ht="14.5" customHeight="1" x14ac:dyDescent="0.2">
      <c r="B6" s="1" t="s">
        <v>22</v>
      </c>
      <c r="D6" s="3">
        <v>80</v>
      </c>
      <c r="E6" s="3">
        <v>80</v>
      </c>
      <c r="F6" s="30"/>
      <c r="G6" s="30"/>
    </row>
    <row r="7" spans="1:7" ht="14.5" customHeight="1" x14ac:dyDescent="0.2">
      <c r="B7" s="1" t="s">
        <v>23</v>
      </c>
      <c r="D7" s="3">
        <v>0</v>
      </c>
      <c r="E7" s="3">
        <v>30</v>
      </c>
      <c r="F7" s="30"/>
      <c r="G7" s="30"/>
    </row>
    <row r="8" spans="1:7" ht="14.5" customHeight="1" x14ac:dyDescent="0.2">
      <c r="B8" s="1" t="s">
        <v>17</v>
      </c>
      <c r="D8" s="3">
        <v>112</v>
      </c>
      <c r="E8" s="3" t="s">
        <v>16</v>
      </c>
      <c r="F8" s="30"/>
      <c r="G8" s="30"/>
    </row>
    <row r="9" spans="1:7" ht="14.5" customHeight="1" x14ac:dyDescent="0.2">
      <c r="B9" s="7" t="s">
        <v>13</v>
      </c>
      <c r="C9" s="7"/>
      <c r="D9" s="9">
        <f>SUM(D2:D8)</f>
        <v>1883.0162601626016</v>
      </c>
      <c r="E9" s="9">
        <f>SUM(E2:E8)</f>
        <v>4720.040650406504</v>
      </c>
      <c r="F9" s="18"/>
      <c r="G9" s="30"/>
    </row>
    <row r="10" spans="1:7" ht="14.5" customHeight="1" x14ac:dyDescent="0.2">
      <c r="A10" s="29"/>
      <c r="B10" s="1" t="s">
        <v>14</v>
      </c>
      <c r="C10" s="15"/>
      <c r="D10" s="10">
        <v>1</v>
      </c>
      <c r="E10" s="10">
        <v>1</v>
      </c>
      <c r="F10" s="18"/>
      <c r="G10" s="30"/>
    </row>
    <row r="11" spans="1:7" ht="14.5" customHeight="1" x14ac:dyDescent="0.2">
      <c r="B11" s="7" t="s">
        <v>20</v>
      </c>
      <c r="C11" s="7"/>
      <c r="D11" s="9">
        <f>D9*D10</f>
        <v>1883.0162601626016</v>
      </c>
      <c r="E11" s="9">
        <f>E9*E10</f>
        <v>4720.040650406504</v>
      </c>
      <c r="F11" s="33"/>
      <c r="G11" s="30"/>
    </row>
    <row r="12" spans="1:7" ht="14.5" customHeight="1" x14ac:dyDescent="0.2">
      <c r="B12" s="1" t="s">
        <v>8</v>
      </c>
      <c r="C12" s="23">
        <v>0.23</v>
      </c>
      <c r="D12" s="3">
        <f>D11*$C$12</f>
        <v>433.0937398373984</v>
      </c>
      <c r="E12" s="3">
        <f>E11*$C$12</f>
        <v>1085.6093495934961</v>
      </c>
      <c r="F12" s="34"/>
      <c r="G12" s="41"/>
    </row>
    <row r="13" spans="1:7" ht="14.5" customHeight="1" thickBot="1" x14ac:dyDescent="0.25">
      <c r="B13" s="11" t="s">
        <v>29</v>
      </c>
      <c r="C13" s="27"/>
      <c r="D13" s="14">
        <f>SUM(D12:D12)</f>
        <v>433.0937398373984</v>
      </c>
      <c r="E13" s="14">
        <f>SUM(E12:E12)</f>
        <v>1085.6093495934961</v>
      </c>
      <c r="F13" s="33"/>
      <c r="G13" s="30"/>
    </row>
    <row r="14" spans="1:7" ht="14.5" customHeight="1" thickTop="1" x14ac:dyDescent="0.2">
      <c r="B14" s="15"/>
      <c r="C14" s="15"/>
      <c r="D14" s="18"/>
      <c r="E14" s="18"/>
      <c r="F14" s="18"/>
      <c r="G14" s="42"/>
    </row>
    <row r="15" spans="1:7" ht="21" x14ac:dyDescent="0.2">
      <c r="B15" s="24" t="s">
        <v>26</v>
      </c>
      <c r="C15" s="24"/>
      <c r="D15" s="26" t="s">
        <v>10</v>
      </c>
      <c r="E15" s="26" t="s">
        <v>11</v>
      </c>
      <c r="F15" s="32"/>
      <c r="G15" s="42"/>
    </row>
    <row r="16" spans="1:7" ht="14.5" customHeight="1" x14ac:dyDescent="0.2">
      <c r="B16" s="1" t="s">
        <v>34</v>
      </c>
      <c r="D16" s="3">
        <v>250</v>
      </c>
      <c r="E16" s="3">
        <v>450</v>
      </c>
      <c r="F16" s="30"/>
      <c r="G16" s="30"/>
    </row>
    <row r="17" spans="1:7" ht="14.5" customHeight="1" x14ac:dyDescent="0.2">
      <c r="B17" s="1" t="s">
        <v>14</v>
      </c>
      <c r="C17" s="15"/>
      <c r="D17" s="5">
        <f>D10</f>
        <v>1</v>
      </c>
      <c r="E17" s="5">
        <f>E10</f>
        <v>1</v>
      </c>
      <c r="F17" s="18"/>
      <c r="G17" s="43"/>
    </row>
    <row r="18" spans="1:7" ht="14.5" customHeight="1" x14ac:dyDescent="0.2">
      <c r="B18" s="7" t="s">
        <v>13</v>
      </c>
      <c r="C18" s="7"/>
      <c r="D18" s="9">
        <f>D16*D17</f>
        <v>250</v>
      </c>
      <c r="E18" s="9">
        <f>E16*E17</f>
        <v>450</v>
      </c>
      <c r="F18" s="18"/>
      <c r="G18" s="23"/>
    </row>
    <row r="19" spans="1:7" x14ac:dyDescent="0.2">
      <c r="B19" s="1" t="s">
        <v>30</v>
      </c>
      <c r="D19" s="3"/>
      <c r="E19" s="3"/>
      <c r="F19" s="5"/>
      <c r="G19" s="34"/>
    </row>
    <row r="20" spans="1:7" ht="16" thickBot="1" x14ac:dyDescent="0.25">
      <c r="B20" s="11" t="s">
        <v>13</v>
      </c>
      <c r="C20" s="11"/>
      <c r="D20" s="14"/>
      <c r="E20" s="14"/>
      <c r="F20" s="18"/>
      <c r="G20" s="34"/>
    </row>
    <row r="21" spans="1:7" ht="14.5" customHeight="1" thickTop="1" x14ac:dyDescent="0.2">
      <c r="B21" s="15"/>
      <c r="C21" s="15"/>
      <c r="D21" s="18"/>
      <c r="E21" s="18"/>
      <c r="F21" s="18"/>
      <c r="G21" s="42"/>
    </row>
    <row r="22" spans="1:7" ht="21" x14ac:dyDescent="0.2">
      <c r="A22" s="2"/>
      <c r="B22" s="24" t="s">
        <v>12</v>
      </c>
      <c r="C22" s="24"/>
      <c r="D22" s="26" t="s">
        <v>10</v>
      </c>
      <c r="E22" s="26" t="s">
        <v>11</v>
      </c>
      <c r="F22" s="32"/>
      <c r="G22" s="2"/>
    </row>
    <row r="23" spans="1:7" x14ac:dyDescent="0.2">
      <c r="B23" s="4" t="s">
        <v>7</v>
      </c>
      <c r="C23" s="4"/>
      <c r="D23" s="4"/>
      <c r="E23" s="4"/>
      <c r="F23" s="4"/>
    </row>
    <row r="24" spans="1:7" x14ac:dyDescent="0.2">
      <c r="B24" s="1" t="s">
        <v>0</v>
      </c>
      <c r="C24" s="39">
        <v>0.1</v>
      </c>
      <c r="D24" s="6">
        <f>(D2*$C$24)/12</f>
        <v>13.550135501355015</v>
      </c>
      <c r="E24" s="6">
        <f>(E2*$C$24)/12</f>
        <v>33.875338753387531</v>
      </c>
      <c r="F24" s="31" t="s">
        <v>4</v>
      </c>
      <c r="G24" s="22"/>
    </row>
    <row r="25" spans="1:7" x14ac:dyDescent="0.2">
      <c r="B25" s="4" t="s">
        <v>35</v>
      </c>
      <c r="C25" s="4"/>
      <c r="D25" s="4"/>
      <c r="E25" s="4"/>
      <c r="F25" s="30"/>
      <c r="G25" s="4"/>
    </row>
    <row r="26" spans="1:7" x14ac:dyDescent="0.2">
      <c r="B26" s="1" t="s">
        <v>5</v>
      </c>
      <c r="C26" s="3"/>
      <c r="D26" s="3">
        <f>18*1.1075/6</f>
        <v>3.3224999999999998</v>
      </c>
      <c r="E26" s="3">
        <f>18*1.1075/6</f>
        <v>3.3224999999999998</v>
      </c>
      <c r="F26" s="1" t="s">
        <v>33</v>
      </c>
      <c r="G26" s="22"/>
    </row>
    <row r="27" spans="1:7" x14ac:dyDescent="0.2">
      <c r="B27" s="1" t="s">
        <v>1</v>
      </c>
      <c r="C27" s="40">
        <v>40</v>
      </c>
      <c r="D27" s="3">
        <f t="shared" ref="D27:E27" si="0">$C$27*1/2</f>
        <v>20</v>
      </c>
      <c r="E27" s="3">
        <f t="shared" si="0"/>
        <v>20</v>
      </c>
      <c r="F27" s="1" t="s">
        <v>31</v>
      </c>
      <c r="G27" s="22"/>
    </row>
    <row r="28" spans="1:7" x14ac:dyDescent="0.2">
      <c r="B28" s="7" t="s">
        <v>3</v>
      </c>
      <c r="C28" s="8"/>
      <c r="D28" s="9">
        <f>SUM(D22:D27)</f>
        <v>36.872635501355013</v>
      </c>
      <c r="E28" s="9">
        <f>SUM(E22:E27)</f>
        <v>57.197838753387529</v>
      </c>
      <c r="G28" s="18"/>
    </row>
    <row r="29" spans="1:7" x14ac:dyDescent="0.2">
      <c r="B29" s="1" t="s">
        <v>2</v>
      </c>
      <c r="C29" s="39">
        <v>0.2</v>
      </c>
      <c r="D29" s="6">
        <f>$C$29*D28</f>
        <v>7.3745271002710027</v>
      </c>
      <c r="E29" s="6">
        <f>$C$29*E28</f>
        <v>11.439567750677506</v>
      </c>
      <c r="F29" s="1" t="s">
        <v>6</v>
      </c>
      <c r="G29" s="22"/>
    </row>
    <row r="30" spans="1:7" x14ac:dyDescent="0.2">
      <c r="B30" s="7" t="s">
        <v>27</v>
      </c>
      <c r="C30" s="8"/>
      <c r="D30" s="9">
        <f>ROUND(SUM(D28:D29),0)</f>
        <v>44</v>
      </c>
      <c r="E30" s="9">
        <f>ROUND(SUM(E28:E29),0)</f>
        <v>69</v>
      </c>
      <c r="G30" s="18"/>
    </row>
    <row r="31" spans="1:7" x14ac:dyDescent="0.2">
      <c r="B31" s="1" t="s">
        <v>24</v>
      </c>
      <c r="C31" s="25"/>
      <c r="D31" s="38">
        <v>12</v>
      </c>
      <c r="E31" s="38">
        <v>12</v>
      </c>
      <c r="F31" s="35"/>
    </row>
    <row r="32" spans="1:7" x14ac:dyDescent="0.2">
      <c r="B32" s="7" t="s">
        <v>28</v>
      </c>
      <c r="C32" s="12"/>
      <c r="D32" s="13">
        <f>D30*D31</f>
        <v>528</v>
      </c>
      <c r="E32" s="13">
        <f>E30*E31</f>
        <v>828</v>
      </c>
      <c r="F32" s="17"/>
    </row>
    <row r="33" spans="2:6" x14ac:dyDescent="0.2">
      <c r="B33" s="1" t="s">
        <v>19</v>
      </c>
      <c r="C33" s="16"/>
      <c r="D33" s="5">
        <f>D10</f>
        <v>1</v>
      </c>
      <c r="E33" s="5">
        <f>E10</f>
        <v>1</v>
      </c>
      <c r="F33" s="5"/>
    </row>
    <row r="34" spans="2:6" x14ac:dyDescent="0.2">
      <c r="B34" s="19" t="s">
        <v>13</v>
      </c>
      <c r="C34" s="20"/>
      <c r="D34" s="21">
        <f>D32*D33</f>
        <v>528</v>
      </c>
      <c r="E34" s="21">
        <f>E32*E33</f>
        <v>828</v>
      </c>
      <c r="F34" s="37"/>
    </row>
    <row r="35" spans="2:6" x14ac:dyDescent="0.2">
      <c r="B35" s="1" t="s">
        <v>8</v>
      </c>
      <c r="C35" s="28">
        <v>0.23</v>
      </c>
      <c r="D35" s="3">
        <f>D34*$C$12</f>
        <v>121.44000000000001</v>
      </c>
      <c r="E35" s="3">
        <f>E34*$C$12</f>
        <v>190.44</v>
      </c>
      <c r="F35" s="34"/>
    </row>
    <row r="36" spans="2:6" ht="16" thickBot="1" x14ac:dyDescent="0.25">
      <c r="B36" s="11" t="s">
        <v>13</v>
      </c>
      <c r="C36" s="11"/>
      <c r="D36" s="14">
        <f>SUM(D34:D35)</f>
        <v>649.44000000000005</v>
      </c>
      <c r="E36" s="14">
        <f t="shared" ref="E36" si="1">SUM(E34:E35)</f>
        <v>1018.44</v>
      </c>
      <c r="F36" s="18"/>
    </row>
    <row r="37" spans="2:6" ht="16" thickTop="1" x14ac:dyDescent="0.2">
      <c r="B37" s="15"/>
      <c r="C37" s="15"/>
      <c r="D37" s="17"/>
      <c r="E37" s="17"/>
      <c r="F37" s="17"/>
    </row>
    <row r="39" spans="2:6" ht="21" x14ac:dyDescent="0.2">
      <c r="B39" s="24" t="s">
        <v>36</v>
      </c>
      <c r="C39" s="24"/>
      <c r="D39" s="26"/>
      <c r="E39" s="26"/>
      <c r="F39" s="32"/>
    </row>
    <row r="40" spans="2:6" x14ac:dyDescent="0.2">
      <c r="B40" s="1" t="s">
        <v>38</v>
      </c>
      <c r="E40" s="45" t="s">
        <v>37</v>
      </c>
      <c r="F40" s="30"/>
    </row>
    <row r="41" spans="2:6" x14ac:dyDescent="0.2">
      <c r="B41" s="1" t="s">
        <v>39</v>
      </c>
      <c r="F41" s="30"/>
    </row>
    <row r="42" spans="2:6" x14ac:dyDescent="0.2">
      <c r="F42" s="30"/>
    </row>
    <row r="43" spans="2:6" x14ac:dyDescent="0.2">
      <c r="B43" s="7"/>
      <c r="C43" s="7"/>
      <c r="D43" s="7"/>
      <c r="E43" s="7"/>
      <c r="F43" s="36"/>
    </row>
    <row r="44" spans="2:6" x14ac:dyDescent="0.2">
      <c r="F44" s="37"/>
    </row>
    <row r="45" spans="2:6" ht="16" thickBot="1" x14ac:dyDescent="0.25">
      <c r="B45" s="11" t="s">
        <v>13</v>
      </c>
      <c r="C45" s="11"/>
      <c r="D45" s="14"/>
      <c r="E45" s="14"/>
      <c r="F45" s="18"/>
    </row>
    <row r="46" spans="2:6" ht="16" thickTop="1" x14ac:dyDescent="0.2">
      <c r="B46" s="15"/>
      <c r="C46" s="15"/>
      <c r="D46" s="18"/>
      <c r="E46" s="18"/>
      <c r="F46" s="18"/>
    </row>
  </sheetData>
  <pageMargins left="0.70866141732283472" right="0.70866141732283472" top="0.74803149606299213" bottom="0.74803149606299213" header="0.31496062992125984" footer="0.31496062992125984"/>
  <pageSetup paperSize="9" scale="69" fitToHeight="3" orientation="landscape" r:id="rId1"/>
  <headerFooter>
    <oddHeader>&amp;C&amp;"-,Bold"&amp;18&amp;A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2208C7260D8945995CBF712DEE245D" ma:contentTypeVersion="14" ma:contentTypeDescription="Create a new document." ma:contentTypeScope="" ma:versionID="f4fdcc147c6997d6941767d2f49215b4">
  <xsd:schema xmlns:xsd="http://www.w3.org/2001/XMLSchema" xmlns:xs="http://www.w3.org/2001/XMLSchema" xmlns:p="http://schemas.microsoft.com/office/2006/metadata/properties" xmlns:ns2="0db015d7-8271-4302-a957-7d06790888e7" xmlns:ns3="fc449137-2d6f-4f91-b745-08867335e064" targetNamespace="http://schemas.microsoft.com/office/2006/metadata/properties" ma:root="true" ma:fieldsID="b2cf5285bdd48034d3401a8672bc2fd8" ns2:_="" ns3:_="">
    <xsd:import namespace="0db015d7-8271-4302-a957-7d06790888e7"/>
    <xsd:import namespace="fc449137-2d6f-4f91-b745-08867335e0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b015d7-8271-4302-a957-7d06790888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449137-2d6f-4f91-b745-08867335e06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42DE8E-37A3-41BD-9609-CD875E5DED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556033-6E01-4453-89B0-DC8FBCB80E5F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86FBF4-A427-44FE-96F9-295F8C3A42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b015d7-8271-4302-a957-7d06790888e7"/>
    <ds:schemaRef ds:uri="fc449137-2d6f-4f91-b745-08867335e0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cost</vt:lpstr>
      <vt:lpstr>'Total cost'!Print_Area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 Cooney</dc:creator>
  <cp:lastModifiedBy>Francesco Pilla</cp:lastModifiedBy>
  <cp:lastPrinted>2022-06-08T14:53:04Z</cp:lastPrinted>
  <dcterms:created xsi:type="dcterms:W3CDTF">2015-06-05T18:17:20Z</dcterms:created>
  <dcterms:modified xsi:type="dcterms:W3CDTF">2023-08-23T06:55:26Z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0x010100DD2208C7260D8945995CBF712DEE245D</vt:lpwstr>
  </property>
  <property fmtid="{D5CDD505-2E9C-101B-9397-08002B2CF9AE}" pid="3" name="MediaServiceImageTags">
    <vt:lpwstr/>
  </property>
</Properties>
</file>